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Munka1" sheetId="1" r:id="rId1"/>
    <sheet name="Munka3" sheetId="3" state="hidden" r:id="rId2"/>
  </sheets>
  <definedNames>
    <definedName name="_150">Munka3!#REF!</definedName>
    <definedName name="_200">Munka3!#REF!</definedName>
    <definedName name="_250">Munka3!#REF!</definedName>
    <definedName name="_300">Munka3!#REF!</definedName>
    <definedName name="_400">Munka3!#REF!</definedName>
    <definedName name="_450">Munka3!#REF!</definedName>
    <definedName name="_500">Munka3!#REF!</definedName>
    <definedName name="Csill">Munka3!$A$7:$A$8</definedName>
    <definedName name="Fémrész_szín">Munka3!$H$2:$H$4</definedName>
    <definedName name="Készlet">Munka3!$C$2:$C$3</definedName>
    <definedName name="Osztott">Munka3!$A$2:$A$4</definedName>
    <definedName name="RaMéret">Munka3!$F$2:$F$9</definedName>
    <definedName name="ReMéret">#REF!</definedName>
    <definedName name="Stílus">Munka3!$I$2:$I$5</definedName>
    <definedName name="Tálca_szín">Munka3!$G$2:$G$5</definedName>
  </definedNames>
  <calcPr calcId="125725"/>
</workbook>
</file>

<file path=xl/calcChain.xml><?xml version="1.0" encoding="utf-8"?>
<calcChain xmlns="http://schemas.openxmlformats.org/spreadsheetml/2006/main">
  <c r="G12" i="1"/>
  <c r="B12"/>
  <c r="C12" s="1"/>
  <c r="I11"/>
  <c r="J11" s="1"/>
  <c r="J14"/>
  <c r="I14"/>
  <c r="J13"/>
  <c r="I13"/>
  <c r="I9"/>
  <c r="J9" s="1"/>
  <c r="B14" l="1"/>
  <c r="C14" s="1"/>
  <c r="B11"/>
  <c r="C11" s="1"/>
  <c r="B13"/>
  <c r="C13" s="1"/>
  <c r="B9"/>
  <c r="C9" s="1"/>
  <c r="I10"/>
  <c r="J10"/>
  <c r="G11"/>
  <c r="G10"/>
  <c r="G9"/>
  <c r="B10" l="1"/>
  <c r="C10" s="1"/>
  <c r="G13"/>
  <c r="G14" s="1"/>
</calcChain>
</file>

<file path=xl/comments1.xml><?xml version="1.0" encoding="utf-8"?>
<comments xmlns="http://schemas.openxmlformats.org/spreadsheetml/2006/main">
  <authors>
    <author>TESZT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238"/>
          </rPr>
          <t>DISPENSA KERET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FRONTRÖGZÍTŐ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38"/>
          </rPr>
          <t>VVSx Csúszó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2" authorId="0">
      <text>
        <r>
          <rPr>
            <b/>
            <sz val="11"/>
            <color indexed="81"/>
            <rFont val="Tahoma"/>
            <family val="2"/>
            <charset val="238"/>
          </rPr>
          <t>Kifelé csillapítás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3" authorId="0">
      <text>
        <r>
          <rPr>
            <b/>
            <sz val="11"/>
            <color indexed="81"/>
            <rFont val="Tahoma"/>
            <family val="2"/>
            <charset val="238"/>
          </rPr>
          <t>Összekötő lemez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38"/>
          </rPr>
          <t>Frontstabilizátor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<sst xmlns="http://schemas.openxmlformats.org/spreadsheetml/2006/main" count="69" uniqueCount="49">
  <si>
    <t>Cikkszám</t>
  </si>
  <si>
    <t>Megnevezés</t>
  </si>
  <si>
    <t>Korpusz belső magasság (mm)</t>
  </si>
  <si>
    <t>Osztott a front?</t>
  </si>
  <si>
    <t>Igen</t>
  </si>
  <si>
    <t>Nem</t>
  </si>
  <si>
    <t>Osztott</t>
  </si>
  <si>
    <t>Raktári</t>
  </si>
  <si>
    <t>Rendelésre</t>
  </si>
  <si>
    <t>Készlet</t>
  </si>
  <si>
    <t>Korpusz külső szélesség (mm)</t>
  </si>
  <si>
    <t>Méret</t>
  </si>
  <si>
    <t>Szürke</t>
  </si>
  <si>
    <t>Króm</t>
  </si>
  <si>
    <t>Fehér</t>
  </si>
  <si>
    <t>Stílus</t>
  </si>
  <si>
    <t>Rácskosár</t>
  </si>
  <si>
    <t>Antracit</t>
  </si>
  <si>
    <t>Tálca szín</t>
  </si>
  <si>
    <t>Fémrész szín</t>
  </si>
  <si>
    <t>Szürke pórszórt</t>
  </si>
  <si>
    <t>Arena Classic</t>
  </si>
  <si>
    <t>Arena Style</t>
  </si>
  <si>
    <t>Arena Pure</t>
  </si>
  <si>
    <t>2 részes</t>
  </si>
  <si>
    <t>3 részes</t>
  </si>
  <si>
    <t>Db</t>
  </si>
  <si>
    <t>Kifelé csillapítás szükséges?</t>
  </si>
  <si>
    <t>Csill</t>
  </si>
  <si>
    <t>Összekötő lemez</t>
  </si>
  <si>
    <t>Kifelé csillapítás</t>
  </si>
  <si>
    <t>Frontstabilizátor</t>
  </si>
  <si>
    <t>Keret</t>
  </si>
  <si>
    <t>Frontrögzítő</t>
  </si>
  <si>
    <t>Vasalat</t>
  </si>
  <si>
    <t>Szín</t>
  </si>
  <si>
    <t>Ezüst</t>
  </si>
  <si>
    <t>Keret színe</t>
  </si>
  <si>
    <t>Bútorlap színe</t>
  </si>
  <si>
    <t>Drótkosár</t>
  </si>
  <si>
    <t xml:space="preserve">       Classic</t>
  </si>
  <si>
    <t xml:space="preserve">       Ezüst</t>
  </si>
  <si>
    <t xml:space="preserve">       Szürke</t>
  </si>
  <si>
    <t xml:space="preserve">  Classic</t>
  </si>
  <si>
    <t xml:space="preserve"> Fehér</t>
  </si>
  <si>
    <t>Style</t>
  </si>
  <si>
    <t>K-Line</t>
  </si>
  <si>
    <t xml:space="preserve">      K-Line</t>
  </si>
  <si>
    <t xml:space="preserve">      Antracit/Fehér</t>
  </si>
</sst>
</file>

<file path=xl/styles.xml><?xml version="1.0" encoding="utf-8"?>
<styleSheet xmlns="http://schemas.openxmlformats.org/spreadsheetml/2006/main">
  <numFmts count="1">
    <numFmt numFmtId="164" formatCode="0&quot; db&quot;"/>
  </numFmts>
  <fonts count="1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1"/>
      <name val="Tahoma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4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Border="1" applyAlignment="1"/>
    <xf numFmtId="0" fontId="0" fillId="0" borderId="3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6" fillId="0" borderId="0" xfId="0" applyFont="1" applyAlignment="1">
      <alignment vertical="center"/>
    </xf>
    <xf numFmtId="0" fontId="7" fillId="2" borderId="8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10" fillId="0" borderId="1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vertical="center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164" fontId="0" fillId="0" borderId="5" xfId="0" applyNumberFormat="1" applyBorder="1" applyAlignment="1" applyProtection="1">
      <alignment horizontal="center"/>
      <protection locked="0" hidden="1"/>
    </xf>
    <xf numFmtId="164" fontId="0" fillId="0" borderId="6" xfId="0" applyNumberFormat="1" applyBorder="1" applyAlignment="1" applyProtection="1">
      <alignment horizontal="center"/>
      <protection locked="0" hidden="1"/>
    </xf>
    <xf numFmtId="0" fontId="6" fillId="0" borderId="0" xfId="0" applyFont="1" applyAlignment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  <protection hidden="1"/>
    </xf>
  </cellXfs>
  <cellStyles count="1">
    <cellStyle name="Normál" xfId="0" builtinId="0"/>
  </cellStyles>
  <dxfs count="8">
    <dxf>
      <font>
        <b/>
      </font>
    </dxf>
    <dxf>
      <font>
        <b/>
      </font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font>
        <b/>
      </font>
      <alignment horizontal="center" vertical="center" textRotation="0" wrapText="0" indent="0" relativeIndent="255" justifyLastLine="0" shrinkToFit="0" mergeCell="0" readingOrder="0"/>
    </dxf>
    <dxf>
      <font>
        <b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257175</xdr:rowOff>
    </xdr:from>
    <xdr:to>
      <xdr:col>2</xdr:col>
      <xdr:colOff>819150</xdr:colOff>
      <xdr:row>2</xdr:row>
      <xdr:rowOff>295275</xdr:rowOff>
    </xdr:to>
    <xdr:sp macro="" textlink="">
      <xdr:nvSpPr>
        <xdr:cNvPr id="2" name="Ellipszis 1"/>
        <xdr:cNvSpPr/>
      </xdr:nvSpPr>
      <xdr:spPr>
        <a:xfrm>
          <a:off x="209550" y="447675"/>
          <a:ext cx="2638425" cy="742950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hu-HU" sz="1200">
              <a:solidFill>
                <a:schemeClr val="tx1"/>
              </a:solidFill>
            </a:rPr>
            <a:t>Kérjük töltse ki</a:t>
          </a:r>
          <a:r>
            <a:rPr lang="hu-HU" sz="1200" baseline="0">
              <a:solidFill>
                <a:schemeClr val="tx1"/>
              </a:solidFill>
            </a:rPr>
            <a:t> az alábbi adatokat!</a:t>
          </a:r>
          <a:endParaRPr lang="hu-HU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123825</xdr:colOff>
      <xdr:row>2</xdr:row>
      <xdr:rowOff>314325</xdr:rowOff>
    </xdr:from>
    <xdr:to>
      <xdr:col>2</xdr:col>
      <xdr:colOff>933450</xdr:colOff>
      <xdr:row>3</xdr:row>
      <xdr:rowOff>104775</xdr:rowOff>
    </xdr:to>
    <xdr:cxnSp macro="">
      <xdr:nvCxnSpPr>
        <xdr:cNvPr id="9" name="Egyenes összekötő nyíllal 8"/>
        <xdr:cNvCxnSpPr/>
      </xdr:nvCxnSpPr>
      <xdr:spPr>
        <a:xfrm>
          <a:off x="2152650" y="1209675"/>
          <a:ext cx="809625" cy="4000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1028700</xdr:colOff>
      <xdr:row>19</xdr:row>
      <xdr:rowOff>66676</xdr:rowOff>
    </xdr:from>
    <xdr:to>
      <xdr:col>2</xdr:col>
      <xdr:colOff>619875</xdr:colOff>
      <xdr:row>24</xdr:row>
      <xdr:rowOff>112806</xdr:rowOff>
    </xdr:to>
    <xdr:pic>
      <xdr:nvPicPr>
        <xdr:cNvPr id="5" name="Kép 4" descr="Dispensa_talca szürke dró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0" y="5038726"/>
          <a:ext cx="1620000" cy="998630"/>
        </a:xfrm>
        <a:prstGeom prst="rect">
          <a:avLst/>
        </a:prstGeom>
      </xdr:spPr>
    </xdr:pic>
    <xdr:clientData/>
  </xdr:twoCellAnchor>
  <xdr:twoCellAnchor editAs="oneCell">
    <xdr:from>
      <xdr:col>2</xdr:col>
      <xdr:colOff>828675</xdr:colOff>
      <xdr:row>19</xdr:row>
      <xdr:rowOff>66677</xdr:rowOff>
    </xdr:from>
    <xdr:to>
      <xdr:col>3</xdr:col>
      <xdr:colOff>1458075</xdr:colOff>
      <xdr:row>24</xdr:row>
      <xdr:rowOff>103770</xdr:rowOff>
    </xdr:to>
    <xdr:pic>
      <xdr:nvPicPr>
        <xdr:cNvPr id="6" name="Kép 5" descr="Dispensa_talca króm dró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00" y="5038727"/>
          <a:ext cx="1620000" cy="989593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19</xdr:row>
      <xdr:rowOff>57151</xdr:rowOff>
    </xdr:from>
    <xdr:to>
      <xdr:col>5</xdr:col>
      <xdr:colOff>67425</xdr:colOff>
      <xdr:row>24</xdr:row>
      <xdr:rowOff>94244</xdr:rowOff>
    </xdr:to>
    <xdr:pic>
      <xdr:nvPicPr>
        <xdr:cNvPr id="7" name="Kép 6" descr="Dispensa_talca_szürke_szürke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76775" y="5029201"/>
          <a:ext cx="1620000" cy="989593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19</xdr:row>
      <xdr:rowOff>57150</xdr:rowOff>
    </xdr:from>
    <xdr:to>
      <xdr:col>6</xdr:col>
      <xdr:colOff>630067</xdr:colOff>
      <xdr:row>24</xdr:row>
      <xdr:rowOff>94650</xdr:rowOff>
    </xdr:to>
    <xdr:pic>
      <xdr:nvPicPr>
        <xdr:cNvPr id="8" name="Kép 7" descr="Dispensa_talca_króm fehér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486525" y="5029200"/>
          <a:ext cx="1620667" cy="990000"/>
        </a:xfrm>
        <a:prstGeom prst="rect">
          <a:avLst/>
        </a:prstGeom>
      </xdr:spPr>
    </xdr:pic>
    <xdr:clientData/>
  </xdr:twoCellAnchor>
  <xdr:twoCellAnchor editAs="oneCell">
    <xdr:from>
      <xdr:col>6</xdr:col>
      <xdr:colOff>800100</xdr:colOff>
      <xdr:row>19</xdr:row>
      <xdr:rowOff>47625</xdr:rowOff>
    </xdr:from>
    <xdr:to>
      <xdr:col>10</xdr:col>
      <xdr:colOff>131900</xdr:colOff>
      <xdr:row>24</xdr:row>
      <xdr:rowOff>85125</xdr:rowOff>
    </xdr:to>
    <xdr:pic>
      <xdr:nvPicPr>
        <xdr:cNvPr id="11" name="Kép 10" descr="Dispensa_talca_antracit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77225" y="5019675"/>
          <a:ext cx="1694000" cy="99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1009651</xdr:colOff>
      <xdr:row>31</xdr:row>
      <xdr:rowOff>57150</xdr:rowOff>
    </xdr:from>
    <xdr:to>
      <xdr:col>2</xdr:col>
      <xdr:colOff>600826</xdr:colOff>
      <xdr:row>36</xdr:row>
      <xdr:rowOff>72350</xdr:rowOff>
    </xdr:to>
    <xdr:pic>
      <xdr:nvPicPr>
        <xdr:cNvPr id="12" name="Kép 11" descr="Dispensa_talca_style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09651" y="7315200"/>
          <a:ext cx="1620000" cy="967700"/>
        </a:xfrm>
        <a:prstGeom prst="rect">
          <a:avLst/>
        </a:prstGeom>
      </xdr:spPr>
    </xdr:pic>
    <xdr:clientData/>
  </xdr:twoCellAnchor>
  <xdr:twoCellAnchor editAs="oneCell">
    <xdr:from>
      <xdr:col>2</xdr:col>
      <xdr:colOff>819150</xdr:colOff>
      <xdr:row>31</xdr:row>
      <xdr:rowOff>57150</xdr:rowOff>
    </xdr:from>
    <xdr:to>
      <xdr:col>3</xdr:col>
      <xdr:colOff>1439224</xdr:colOff>
      <xdr:row>36</xdr:row>
      <xdr:rowOff>94650</xdr:rowOff>
    </xdr:to>
    <xdr:pic>
      <xdr:nvPicPr>
        <xdr:cNvPr id="13" name="Kép 12" descr="Dispensa k_line antracit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847975" y="7315200"/>
          <a:ext cx="1610674" cy="99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76204</xdr:colOff>
      <xdr:row>31</xdr:row>
      <xdr:rowOff>47625</xdr:rowOff>
    </xdr:from>
    <xdr:to>
      <xdr:col>5</xdr:col>
      <xdr:colOff>110851</xdr:colOff>
      <xdr:row>36</xdr:row>
      <xdr:rowOff>67125</xdr:rowOff>
    </xdr:to>
    <xdr:pic>
      <xdr:nvPicPr>
        <xdr:cNvPr id="14" name="Kép 13" descr="Dispensa k_line fehér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648204" y="7305675"/>
          <a:ext cx="1691997" cy="972000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31</xdr:row>
      <xdr:rowOff>38100</xdr:rowOff>
    </xdr:from>
    <xdr:to>
      <xdr:col>6</xdr:col>
      <xdr:colOff>676594</xdr:colOff>
      <xdr:row>36</xdr:row>
      <xdr:rowOff>93600</xdr:rowOff>
    </xdr:to>
    <xdr:pic>
      <xdr:nvPicPr>
        <xdr:cNvPr id="15" name="Kép 14" descr="k-line_Tablar__silber.188_Freisteller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524625" y="7296150"/>
          <a:ext cx="1629094" cy="100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áblázat2" displayName="Táblázat2" ref="A1:A4" totalsRowShown="0" dataDxfId="7">
  <autoFilter ref="A1:A4"/>
  <tableColumns count="1">
    <tableColumn id="1" name="Osztott" dataDxfId="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áblázat4" displayName="Táblázat4" ref="C1:C3" totalsRowShown="0">
  <autoFilter ref="C1:C3"/>
  <tableColumns count="1">
    <tableColumn id="1" name="Készlet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áblázat5" displayName="Táblázat5" ref="F1:H9" totalsRowShown="0" dataDxfId="5">
  <autoFilter ref="F1:H9">
    <filterColumn colId="1"/>
    <filterColumn colId="2"/>
  </autoFilter>
  <tableColumns count="3">
    <tableColumn id="1" name="Méret" dataDxfId="4"/>
    <tableColumn id="2" name="Tálca szín" dataDxfId="3"/>
    <tableColumn id="3" name="Fémrész szín" dataDxfId="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" name="Táblázat1" displayName="Táblázat1" ref="I1:I5" totalsRowShown="0">
  <autoFilter ref="I1:I5"/>
  <tableColumns count="1">
    <tableColumn id="1" name="Stílus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3" name="Táblázat3" displayName="Táblázat3" ref="A6:A8" totalsRowShown="0" dataDxfId="1">
  <autoFilter ref="A6:A8"/>
  <tableColumns count="1">
    <tableColumn id="1" name="Csil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/>
  <dimension ref="A2:P31"/>
  <sheetViews>
    <sheetView showGridLines="0" tabSelected="1" workbookViewId="0"/>
  </sheetViews>
  <sheetFormatPr defaultRowHeight="15"/>
  <cols>
    <col min="1" max="1" width="16.140625" bestFit="1" customWidth="1"/>
    <col min="2" max="2" width="14.28515625" customWidth="1"/>
    <col min="3" max="3" width="14.85546875" customWidth="1"/>
    <col min="4" max="4" width="23.28515625" customWidth="1"/>
    <col min="5" max="5" width="24.85546875" customWidth="1"/>
    <col min="6" max="6" width="18.7109375" customWidth="1"/>
    <col min="7" max="7" width="15.140625" customWidth="1"/>
    <col min="8" max="8" width="20.28515625" customWidth="1"/>
    <col min="9" max="9" width="18.28515625" hidden="1" customWidth="1"/>
    <col min="10" max="10" width="16.85546875" hidden="1" customWidth="1"/>
    <col min="11" max="11" width="16.5703125" customWidth="1"/>
    <col min="12" max="12" width="24.28515625" customWidth="1"/>
    <col min="13" max="13" width="20.28515625" customWidth="1"/>
    <col min="14" max="14" width="11" bestFit="1" customWidth="1"/>
    <col min="15" max="15" width="14.42578125" customWidth="1"/>
  </cols>
  <sheetData>
    <row r="2" spans="1:16" ht="55.5" customHeight="1">
      <c r="A2" s="33"/>
      <c r="B2" s="33"/>
      <c r="C2" s="33"/>
      <c r="D2" s="33"/>
      <c r="E2" s="33"/>
      <c r="F2" s="33"/>
      <c r="G2" s="33"/>
      <c r="H2" s="12"/>
      <c r="I2" s="12"/>
      <c r="J2" s="12"/>
      <c r="K2" s="12"/>
      <c r="L2" s="12"/>
      <c r="M2" s="12"/>
      <c r="N2" s="12"/>
      <c r="O2" s="12"/>
    </row>
    <row r="3" spans="1:16" ht="48" thickBot="1">
      <c r="D3" s="13" t="s">
        <v>2</v>
      </c>
      <c r="E3" s="14" t="s">
        <v>10</v>
      </c>
      <c r="F3" s="15" t="s">
        <v>3</v>
      </c>
      <c r="G3" s="16" t="s">
        <v>27</v>
      </c>
      <c r="H3" s="15" t="s">
        <v>35</v>
      </c>
      <c r="I3" s="8"/>
      <c r="J3" s="8"/>
      <c r="K3" s="8"/>
      <c r="L3" s="8"/>
    </row>
    <row r="4" spans="1:16" ht="16.5" thickTop="1" thickBot="1">
      <c r="B4" s="4"/>
      <c r="D4" s="17"/>
      <c r="E4" s="18"/>
      <c r="F4" s="19"/>
      <c r="G4" s="17"/>
      <c r="H4" s="17"/>
      <c r="I4" s="9"/>
      <c r="J4" s="9"/>
      <c r="K4" s="9"/>
      <c r="L4" s="9"/>
      <c r="N4" s="4"/>
    </row>
    <row r="5" spans="1:16" ht="15.75" thickTop="1">
      <c r="B5" s="4"/>
      <c r="E5" s="3"/>
      <c r="H5" s="4"/>
      <c r="I5" s="4"/>
      <c r="J5" s="4"/>
      <c r="K5" s="4"/>
      <c r="L5" s="4"/>
      <c r="N5" s="4"/>
    </row>
    <row r="6" spans="1:16">
      <c r="H6" s="10"/>
      <c r="I6" s="11"/>
      <c r="J6" s="11"/>
      <c r="K6" s="11"/>
      <c r="L6" s="11"/>
      <c r="N6" s="5"/>
      <c r="O6" s="5"/>
      <c r="P6" s="4"/>
    </row>
    <row r="8" spans="1:16" ht="19.5" thickBot="1">
      <c r="B8" s="20" t="s">
        <v>0</v>
      </c>
      <c r="C8" s="34" t="s">
        <v>1</v>
      </c>
      <c r="D8" s="34"/>
      <c r="E8" s="34"/>
      <c r="F8" s="34"/>
      <c r="G8" s="34" t="s">
        <v>26</v>
      </c>
      <c r="H8" s="34"/>
    </row>
    <row r="9" spans="1:16" ht="16.5" thickTop="1" thickBot="1">
      <c r="A9" s="24" t="s">
        <v>32</v>
      </c>
      <c r="B9" s="6" t="str">
        <f>IF(OR(D4&lt;900,D4&gt;2300)," ",CONCATENATE($I$9,$J$9))</f>
        <v xml:space="preserve"> </v>
      </c>
      <c r="C9" s="28" t="str">
        <f>IF(D4="","",IF(B9="0543790102","Kesseböhmer DISPENSA keret 900-1300 mm Silver",IF(B9="0543810102","Kesseböhmer DISPENSA keret 1200-1600 mm Silver",IF(B9="0543820102","Kesseböhmer DISPENSA keret 1600-2000 mm Silver",IF(B9="0543830102","Kesseböhmer DISPENSA keret 1900-2300 mm Silver",IF(B9="0543799846","Kesseböhmer DISPENSA keret 900-1300 mm Antracite",IF(B9="0543829846","Kesseböhmer DISPENSA keret 1600-2000 mm Anthracite",IF(B9="0543819846","Kesseböhmer DISPENSA keret 1200-1600 mm Anthrazit",IF(B9="0543839846","Kesseböhmer DISPENSA keret 1900-2300 mm Anthracite",IF(OR(D4&lt;900,D4&gt;2300),"Nem megfelelő méret",""))))))))))</f>
        <v/>
      </c>
      <c r="D9" s="29"/>
      <c r="E9" s="29"/>
      <c r="F9" s="30"/>
      <c r="G9" s="31" t="str">
        <f>IF($D$4&gt;1," 1 db","")</f>
        <v/>
      </c>
      <c r="H9" s="32"/>
      <c r="I9" t="str">
        <f>IF($D$4&lt;1," ",IF(AND($D$4&gt;=900,$D$4&lt;1250),"054379",IF(AND($D$4&gt;=1200,$D$4&lt;1600),"054381",IF(AND($D$4&gt;=1600,$D$4&lt;1900),"054382",IF(AND($D$4&gt;=1900,$D$4&lt;=2300),"054383","")))))</f>
        <v xml:space="preserve"> </v>
      </c>
      <c r="J9" t="str">
        <f>IF(I9="Nem","",IF(OR($H$4="Ezüst",$H$4=""),"0102","9846"))</f>
        <v>0102</v>
      </c>
    </row>
    <row r="10" spans="1:16" ht="16.5" thickTop="1" thickBot="1">
      <c r="A10" s="24" t="s">
        <v>33</v>
      </c>
      <c r="B10" s="6" t="str">
        <f>IF(AND(D4&gt;1,E4&gt;1),CONCATENATE(I10,J10),"")</f>
        <v/>
      </c>
      <c r="C10" s="28" t="str">
        <f>IF(B10="2351560102","Kesseböhmer DISPENSA Frontrögzítő 150 mm Silver 1gr",IF(B10="2322160102","Kesseböhmer DISPENSA Frontrögzítő 300 mm Silver 1gr",IF(B10="2322170102","Kesseböhmer DISPENSA Frontrögzítő 400mm Silver 1gr",IF(B10="2322180102","Kesseböhmer DISPENSA Frontrögzítő 450 mm Silver 1gr",IF(B10="2323900102","Kesseböhmer DISPENSA Frontrögzítő 500 mm Silver 1gr",IF(B10="2323910102","Kesseböhmer DISPENSA Frontrögzítő 600 mm Silver 1gr",IF(B10="2351569846","Kesseböhmer DISPENSA Frontrögzítő 150 mm Antracite 1gr",IF(B10="2322169846","Kesseböhmer DISPENSA Frontrögzítő 300 mm Anthracite 1gr",IF(B10="2322179846","Kesseböhmer DISPENSA Frontrögzítő 400mm Anthrazit 1gr",IF(B10="2322189846","Kesseböhmer DISPENSA Frontrögzítő 450 mm Anthrazit 1gr",IF(B10="2323909846","Kesseböhmer DISPENSA Frontrögzítő 500 mm Anthrazit 1gr",IF(B10="2323919846","Kesseböhmer DISPENSA Frontrögzítő 600 mm Anthracite 1gr",""))))))))))))</f>
        <v/>
      </c>
      <c r="D10" s="29"/>
      <c r="E10" s="29"/>
      <c r="F10" s="30"/>
      <c r="G10" s="31" t="str">
        <f>IF(AND($E$4&gt;1,$D$4&gt;1)," 1 db","")</f>
        <v/>
      </c>
      <c r="H10" s="32"/>
      <c r="I10" t="str">
        <f>IF(OR($E$4&lt;1,$D$4&lt;1)," ",IF(AND($E$4&gt;=150,$E$4&lt;300),"235156",IF(AND($E$4&gt;=300,$E$4&lt;400),"232216",IF(AND($E$4&gt;=400,$E$4&lt;450),"232217",IF(AND($E$4&gt;=450,$E$4&lt;500),"232218",IF(AND($E$4&gt;=500,$E$4&lt;600),"232390",IF(AND($E$4&gt;=600,$E$4&lt;650),"232391","")))))))</f>
        <v xml:space="preserve"> </v>
      </c>
      <c r="J10" t="str">
        <f>IF(OR($H$4="Ezüst",$H$4=""),"0102","9846")</f>
        <v>0102</v>
      </c>
    </row>
    <row r="11" spans="1:16" ht="16.5" thickTop="1" thickBot="1">
      <c r="A11" s="24" t="s">
        <v>34</v>
      </c>
      <c r="B11" s="7" t="str">
        <f>IF(AND($E$4&gt;1,$D$4&gt;1),CONCATENATE($I$11,$J$11),"")</f>
        <v/>
      </c>
      <c r="C11" s="28" t="str">
        <f>IF(B11=" "," ",IF(B11="0742229006","Kesseböhmer DISPENSA részkihúzású vasalat V-X csillapítással SSP ezüst szürke",IF(B11="0842359006","Kesseböhmer DISPENSA teljes kihúzású vasalat VVS-X ( befele csillapítással ) SSP ezüstszürke",IF(B11="0842359846","Kesseböhmer DISPENSA teljes kihúzású vasalat VVS-X befelé csillapítással SSP Anthracite",""))))</f>
        <v/>
      </c>
      <c r="D11" s="29"/>
      <c r="E11" s="29"/>
      <c r="F11" s="30"/>
      <c r="G11" s="31" t="str">
        <f>IF(AND($E$4&gt;1,$D$4&gt;1)," 1 db","")</f>
        <v/>
      </c>
      <c r="H11" s="32"/>
      <c r="I11" t="str">
        <f>IF(OR($E$4&lt;1,$D$4&lt;1)," ",IF(AND($E$4&gt;=150,$E$4&lt;200),"074222",IF(AND($E$4&gt;=200,$E$4&lt;=620),"084235","")))</f>
        <v xml:space="preserve"> </v>
      </c>
      <c r="J11" t="str">
        <f>IF(OR($H$4="Ezüst",$H$4="",I11="074222"),"9006","9846")</f>
        <v>9006</v>
      </c>
    </row>
    <row r="12" spans="1:16" ht="16.5" thickTop="1" thickBot="1">
      <c r="A12" s="25" t="s">
        <v>30</v>
      </c>
      <c r="B12" s="6" t="str">
        <f>IF(AND(G4="Igen",E4&lt;&gt;150),"0042439005"," ")</f>
        <v xml:space="preserve"> </v>
      </c>
      <c r="C12" s="28" t="str">
        <f>IF(G4="","",IF(B12="0042439005","Kesseböhmer DISPENSA VVS-X csillapítás SSP Fekete /opcionális a Teljes kihúzású vasalathoz-kifelé csillapít/",IF(AND(E4=150,G4="Igen"),"150-es korpuszba nincs kifelé csillapítás!","Nem szükséges")))</f>
        <v/>
      </c>
      <c r="D12" s="29"/>
      <c r="E12" s="29"/>
      <c r="F12" s="30"/>
      <c r="G12" s="31" t="str">
        <f>IF(AND(G4="Igen",E4&lt;&gt;150),"1 db","")</f>
        <v/>
      </c>
      <c r="H12" s="32"/>
    </row>
    <row r="13" spans="1:16" ht="16.5" thickTop="1" thickBot="1">
      <c r="A13" s="25" t="s">
        <v>29</v>
      </c>
      <c r="B13" s="6" t="str">
        <f>IF($F$4&lt;1," ",IF($F$4="Nem"," ",CONCATENATE(I13,J13)))</f>
        <v xml:space="preserve"> </v>
      </c>
      <c r="C13" s="28" t="str">
        <f>IF(B13="0002140102","Kesseböhmer DISPENSA összekötő lemez 20x3x110mm Silver",IF(B13="0002149846","Kesseböhmer DISPENSA összekötő lemez 20x3x110mm Anthrazit",""))</f>
        <v/>
      </c>
      <c r="D13" s="29"/>
      <c r="E13" s="29"/>
      <c r="F13" s="30"/>
      <c r="G13" s="31" t="str">
        <f>IF(F4="2 részes",2,IF(F4="3 részes",4," "))</f>
        <v xml:space="preserve"> </v>
      </c>
      <c r="H13" s="32"/>
      <c r="I13" t="str">
        <f>IF($F$4&lt;1," ",IF($F$4="Nem"," ","000214"))</f>
        <v xml:space="preserve"> </v>
      </c>
      <c r="J13" t="str">
        <f>IF(OR($H$4="Ezüst",$H$4=""),"0102","9846")</f>
        <v>0102</v>
      </c>
    </row>
    <row r="14" spans="1:16" ht="16.5" thickTop="1" thickBot="1">
      <c r="A14" s="25" t="s">
        <v>31</v>
      </c>
      <c r="B14" s="6" t="str">
        <f>IF(OR($D$4&lt;1,$E$4&lt;1)," ",IF(OR($F$4="2 részes",$F$4="3 részes"),CONCATENATE(I14,J14),""))</f>
        <v xml:space="preserve"> </v>
      </c>
      <c r="C14" s="28" t="str">
        <f>IF(B14="0043500102","Kesseböhmer DISPENSA Frontstabilizátor állítható Silver",IF(B14="0043509846","Kesseböhmer DISPENSA Frontstabilizátor állítható Anthracite",""))</f>
        <v/>
      </c>
      <c r="D14" s="29"/>
      <c r="E14" s="29"/>
      <c r="F14" s="30"/>
      <c r="G14" s="31" t="str">
        <f>IF(G13=2,2,IF(G13=4,3," "))</f>
        <v xml:space="preserve"> </v>
      </c>
      <c r="H14" s="32"/>
      <c r="I14" t="str">
        <f>IF(OR($D$4&lt;1,$E$4&lt;1)," ",IF(OR($F$4="2 részes",$F$4="3 részes"),"004350",""))</f>
        <v xml:space="preserve"> </v>
      </c>
      <c r="J14" t="str">
        <f>IF(OR($H$4="Ezüst",$H$4=""),"0102","9846")</f>
        <v>0102</v>
      </c>
    </row>
    <row r="15" spans="1:16" ht="15.75" thickTop="1">
      <c r="C15" s="2"/>
      <c r="D15" s="2"/>
      <c r="E15" s="2"/>
      <c r="F15" s="2"/>
      <c r="G15" s="2"/>
      <c r="H15" s="2"/>
    </row>
    <row r="17" spans="1:8">
      <c r="A17" s="27" t="s">
        <v>15</v>
      </c>
      <c r="B17" t="s">
        <v>39</v>
      </c>
      <c r="D17" t="s">
        <v>39</v>
      </c>
      <c r="E17" s="2" t="s">
        <v>40</v>
      </c>
      <c r="F17" s="26" t="s">
        <v>43</v>
      </c>
      <c r="H17" t="s">
        <v>45</v>
      </c>
    </row>
    <row r="18" spans="1:8">
      <c r="A18" s="27" t="s">
        <v>37</v>
      </c>
      <c r="B18" t="s">
        <v>36</v>
      </c>
      <c r="D18" t="s">
        <v>13</v>
      </c>
      <c r="E18" s="2" t="s">
        <v>41</v>
      </c>
      <c r="F18" s="26" t="s">
        <v>13</v>
      </c>
      <c r="H18" t="s">
        <v>17</v>
      </c>
    </row>
    <row r="19" spans="1:8">
      <c r="A19" s="27" t="s">
        <v>38</v>
      </c>
      <c r="E19" s="2" t="s">
        <v>42</v>
      </c>
      <c r="F19" s="26" t="s">
        <v>44</v>
      </c>
      <c r="H19" t="s">
        <v>17</v>
      </c>
    </row>
    <row r="29" spans="1:8">
      <c r="A29" s="27" t="s">
        <v>15</v>
      </c>
      <c r="B29" t="s">
        <v>45</v>
      </c>
      <c r="D29" t="s">
        <v>46</v>
      </c>
      <c r="E29" t="s">
        <v>47</v>
      </c>
      <c r="F29" s="26" t="s">
        <v>46</v>
      </c>
    </row>
    <row r="30" spans="1:8">
      <c r="A30" s="27" t="s">
        <v>37</v>
      </c>
      <c r="B30" t="s">
        <v>13</v>
      </c>
      <c r="D30" t="s">
        <v>17</v>
      </c>
      <c r="E30" t="s">
        <v>48</v>
      </c>
      <c r="F30" s="26" t="s">
        <v>12</v>
      </c>
    </row>
    <row r="31" spans="1:8">
      <c r="A31" s="27" t="s">
        <v>38</v>
      </c>
      <c r="B31" t="s">
        <v>14</v>
      </c>
    </row>
  </sheetData>
  <sheetProtection password="B2D2" sheet="1" objects="1" scenarios="1" autoFilter="0"/>
  <sortState ref="A30:J77">
    <sortCondition ref="B30:B77"/>
  </sortState>
  <mergeCells count="15">
    <mergeCell ref="A2:G2"/>
    <mergeCell ref="C9:F9"/>
    <mergeCell ref="C10:F10"/>
    <mergeCell ref="C11:F11"/>
    <mergeCell ref="C13:F13"/>
    <mergeCell ref="C8:F8"/>
    <mergeCell ref="C12:F12"/>
    <mergeCell ref="G8:H8"/>
    <mergeCell ref="G9:H9"/>
    <mergeCell ref="G10:H10"/>
    <mergeCell ref="G11:H11"/>
    <mergeCell ref="G12:H12"/>
    <mergeCell ref="G13:H13"/>
    <mergeCell ref="G14:H14"/>
    <mergeCell ref="C14:F14"/>
  </mergeCells>
  <dataValidations count="7">
    <dataValidation type="list" allowBlank="1" showInputMessage="1" showErrorMessage="1" sqref="F4">
      <formula1>Osztott</formula1>
    </dataValidation>
    <dataValidation type="list" allowBlank="1" showInputMessage="1" showErrorMessage="1" sqref="G4">
      <formula1>Csill</formula1>
    </dataValidation>
    <dataValidation type="list" allowBlank="1" showInputMessage="1" showErrorMessage="1" sqref="L4">
      <formula1>Stílus</formula1>
    </dataValidation>
    <dataValidation type="list" allowBlank="1" showInputMessage="1" showErrorMessage="1" sqref="J4">
      <formula1>Fémrész_szín</formula1>
    </dataValidation>
    <dataValidation type="list" allowBlank="1" showInputMessage="1" showErrorMessage="1" sqref="I4">
      <formula1>RaMéret</formula1>
    </dataValidation>
    <dataValidation type="list" allowBlank="1" showInputMessage="1" showErrorMessage="1" sqref="H4">
      <formula1>Készlet</formula1>
    </dataValidation>
    <dataValidation type="list" allowBlank="1" showInputMessage="1" showErrorMessage="1" sqref="K4">
      <formula1>Tálca_szín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C4" sqref="C4"/>
    </sheetView>
  </sheetViews>
  <sheetFormatPr defaultRowHeight="15"/>
  <cols>
    <col min="1" max="1" width="9.5703125" customWidth="1"/>
    <col min="3" max="3" width="11.140625" bestFit="1" customWidth="1"/>
    <col min="5" max="5" width="11.140625" bestFit="1" customWidth="1"/>
  </cols>
  <sheetData>
    <row r="1" spans="1:9">
      <c r="A1" t="s">
        <v>6</v>
      </c>
      <c r="C1" t="s">
        <v>9</v>
      </c>
      <c r="D1" t="s">
        <v>7</v>
      </c>
      <c r="E1" t="s">
        <v>8</v>
      </c>
      <c r="F1" t="s">
        <v>11</v>
      </c>
      <c r="G1" t="s">
        <v>18</v>
      </c>
      <c r="H1" t="s">
        <v>19</v>
      </c>
      <c r="I1" t="s">
        <v>15</v>
      </c>
    </row>
    <row r="2" spans="1:9">
      <c r="A2" s="21" t="s">
        <v>5</v>
      </c>
      <c r="C2" t="s">
        <v>36</v>
      </c>
      <c r="F2" s="1">
        <v>150</v>
      </c>
      <c r="G2" s="1" t="s">
        <v>12</v>
      </c>
      <c r="H2" s="1" t="s">
        <v>20</v>
      </c>
      <c r="I2" t="s">
        <v>16</v>
      </c>
    </row>
    <row r="3" spans="1:9">
      <c r="A3" s="21" t="s">
        <v>24</v>
      </c>
      <c r="C3" t="s">
        <v>17</v>
      </c>
      <c r="F3" s="1">
        <v>200</v>
      </c>
      <c r="G3" s="1" t="s">
        <v>14</v>
      </c>
      <c r="H3" s="1" t="s">
        <v>13</v>
      </c>
      <c r="I3" t="s">
        <v>21</v>
      </c>
    </row>
    <row r="4" spans="1:9">
      <c r="A4" s="22" t="s">
        <v>25</v>
      </c>
      <c r="F4" s="1">
        <v>250</v>
      </c>
      <c r="G4" s="1" t="s">
        <v>17</v>
      </c>
      <c r="H4" s="1" t="s">
        <v>17</v>
      </c>
      <c r="I4" t="s">
        <v>22</v>
      </c>
    </row>
    <row r="5" spans="1:9">
      <c r="F5" s="1">
        <v>300</v>
      </c>
      <c r="G5" s="1" t="s">
        <v>16</v>
      </c>
      <c r="H5" s="1"/>
      <c r="I5" t="s">
        <v>23</v>
      </c>
    </row>
    <row r="6" spans="1:9">
      <c r="A6" t="s">
        <v>28</v>
      </c>
      <c r="F6" s="1">
        <v>400</v>
      </c>
      <c r="G6" s="1"/>
      <c r="H6" s="1"/>
    </row>
    <row r="7" spans="1:9">
      <c r="A7" s="23" t="s">
        <v>4</v>
      </c>
      <c r="F7" s="1">
        <v>450</v>
      </c>
      <c r="G7" s="1"/>
      <c r="H7" s="1"/>
    </row>
    <row r="8" spans="1:9">
      <c r="A8" s="23" t="s">
        <v>5</v>
      </c>
      <c r="F8" s="1">
        <v>500</v>
      </c>
      <c r="G8" s="1"/>
      <c r="H8" s="1"/>
    </row>
    <row r="9" spans="1:9">
      <c r="F9" s="1">
        <v>600</v>
      </c>
      <c r="G9" s="1"/>
      <c r="H9" s="1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Munka1</vt:lpstr>
      <vt:lpstr>Munka3</vt:lpstr>
      <vt:lpstr>Csill</vt:lpstr>
      <vt:lpstr>Fémrész_szín</vt:lpstr>
      <vt:lpstr>Készlet</vt:lpstr>
      <vt:lpstr>Osztott</vt:lpstr>
      <vt:lpstr>RaMéret</vt:lpstr>
      <vt:lpstr>Stílus</vt:lpstr>
      <vt:lpstr>Tálca_szín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TESZT</dc:creator>
  <cp:lastModifiedBy>TESZT</cp:lastModifiedBy>
  <dcterms:created xsi:type="dcterms:W3CDTF">2020-05-19T06:50:36Z</dcterms:created>
  <dcterms:modified xsi:type="dcterms:W3CDTF">2025-02-21T13:23:01Z</dcterms:modified>
</cp:coreProperties>
</file>